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Flat rate" state="visible" r:id="rId5"/>
    <sheet sheetId="3" name="Marginal tiers" state="visible" r:id="rId6"/>
    <sheet sheetId="4" name="Retroactive tiers" state="visible" r:id="rId7"/>
    <sheet sheetId="5" name="Accelerator" state="visible" r:id="rId8"/>
    <sheet sheetId="6" name="Capped plan" state="visible" r:id="rId9"/>
    <sheet sheetId="7" name="Recoverable draw" state="visible" r:id="rId10"/>
    <sheet sheetId="8" name="Split credit" state="visible" r:id="rId11"/>
    <sheet sheetId="9" name="Gross margin" state="visible" r:id="rId12"/>
  </sheets>
  <calcPr calcId="171027"/>
</workbook>
</file>

<file path=xl/sharedStrings.xml><?xml version="1.0" encoding="utf-8"?>
<sst xmlns="http://schemas.openxmlformats.org/spreadsheetml/2006/main" count="177" uniqueCount="134">
  <si>
    <t>Commission plan templates: eight common plan structures, each on its own sheet with a worked example.</t>
  </si>
  <si>
    <t/>
  </si>
  <si>
    <t>HOW TO USE</t>
  </si>
  <si>
    <t>1. Pick the sheet closest to your plan. Yellow cells are inputs; every other number is a formula.</t>
  </si>
  <si>
    <t>2. Replace the sample inputs with your own. Results recalculate in Excel, Google Sheets, LibreOffice and Numbers.</t>
  </si>
  <si>
    <t>3. Each sheet ends with a FORMULAS block explaining every calculation in plain language.</t>
  </si>
  <si>
    <t>SHEETS</t>
  </si>
  <si>
    <t>Flat rate: One rate on all credited revenue. Sample: $180,000 credited at 8%.</t>
  </si>
  <si>
    <t>Marginal tiers: Each rate applies only to the revenue inside its band. Sample: $250,000 across 5% / 8% / 12% bands.</t>
  </si>
  <si>
    <t>Retroactive tiers: The rate of the highest band reached applies to all revenue. Sample: $250,000, top band 12%.</t>
  </si>
  <si>
    <t>Accelerator: A multiplier on the rate for revenue above a quota threshold. Sample: $260,000 on a $200,000 quota, 10% base, 1.5x above 100%.</t>
  </si>
  <si>
    <t>Capped plan: Commission stops growing once a cap is reached. Sample: $600,000 at 10%, capped at $50,000.</t>
  </si>
  <si>
    <t>Recoverable draw: A monthly advance recovered from later commission above the draw. Sample: $4,000 monthly draw over six months.</t>
  </si>
  <si>
    <t>Split credit: Deals shared between reps by credit share. Sample: Three deals, two of them split, 10% rate.</t>
  </si>
  <si>
    <t>Gross margin: Commission on gross margin (revenue minus cost) instead of revenue. Sample: Three deals, 20% of gross margin.</t>
  </si>
  <si>
    <t>NOTES</t>
  </si>
  <si>
    <t>Combining structures (for example tiers plus a cap plus splits) is what the companion commission spreadsheet template and the online calculator do.</t>
  </si>
  <si>
    <t>Sample data is fictional. Results are estimates, not legal, payroll or tax advice.</t>
  </si>
  <si>
    <t>No macros, no external links.</t>
  </si>
  <si>
    <t>Flat-rate commission</t>
  </si>
  <si>
    <t>One rate on every dollar of credited revenue. Yellow cells are inputs.</t>
  </si>
  <si>
    <t>INPUTS</t>
  </si>
  <si>
    <t>Credited revenue for the period</t>
  </si>
  <si>
    <t>Commission rate</t>
  </si>
  <si>
    <t>RESULT</t>
  </si>
  <si>
    <t>Commission payout</t>
  </si>
  <si>
    <t>= Credited revenue x Commission rate, rounded to cents</t>
  </si>
  <si>
    <t>FORMULAS</t>
  </si>
  <si>
    <t>Commission payout = ROUND(Credited revenue x Rate, 2).</t>
  </si>
  <si>
    <t>Worked sample: 180000 x 8% = 14400.00.</t>
  </si>
  <si>
    <t>Marginal (incremental) tiered commission</t>
  </si>
  <si>
    <t>Each rate applies only to the revenue inside its band, like tax brackets. Yellow cells are inputs.</t>
  </si>
  <si>
    <t>Tier</t>
  </si>
  <si>
    <t>From (inclusive)</t>
  </si>
  <si>
    <t>To (exclusive, blank = open)</t>
  </si>
  <si>
    <t>Rate</t>
  </si>
  <si>
    <t>Commission in tier</t>
  </si>
  <si>
    <t>Total commission</t>
  </si>
  <si>
    <t>Commission in tier = MAX(0, MIN(Credited revenue, To) - From) x Rate. A blank To means the band is open-ended.</t>
  </si>
  <si>
    <t>Total commission = ROUND(sum of all tiers, 2).</t>
  </si>
  <si>
    <t>Bands: From is inclusive, To is exclusive, and each band starts where the previous one ends.</t>
  </si>
  <si>
    <t>Worked sample: 100,000 x 5% + 100,000 x 8% + 50,000 x 12% = 19000.00.</t>
  </si>
  <si>
    <t>Retroactive tiered commission</t>
  </si>
  <si>
    <t>Once a band is reached, its rate applies to all credited revenue from the first dollar. Yellow cells are inputs.</t>
  </si>
  <si>
    <t>Rate reached</t>
  </si>
  <si>
    <t>Rate reached = the rate of the band where From &lt;= Credited revenue &lt; To (blank To = open-ended); 0 for other bands.</t>
  </si>
  <si>
    <t>Total commission = ROUND(Credited revenue x Rate reached, 2).</t>
  </si>
  <si>
    <t>Watch the cliff: one extra dollar that crosses a band boundary re-prices every dollar below it.</t>
  </si>
  <si>
    <t>Worked sample: 250,000 reaches the 12% band, so 250,000 x 12% = 30000.00.</t>
  </si>
  <si>
    <t>Accelerator above quota</t>
  </si>
  <si>
    <t>The base rate is multiplied for revenue above a quota threshold (incremental). Yellow cells are inputs.</t>
  </si>
  <si>
    <t>Quota</t>
  </si>
  <si>
    <t>Base commission rate</t>
  </si>
  <si>
    <t>Accelerator threshold (% of quota)</t>
  </si>
  <si>
    <t>Accelerator multiplier (1.5 = 150%)</t>
  </si>
  <si>
    <t>Attainment</t>
  </si>
  <si>
    <t>= Credited revenue / Quota</t>
  </si>
  <si>
    <t>Threshold amount</t>
  </si>
  <si>
    <t>= Quota x Threshold</t>
  </si>
  <si>
    <t>Commission up to the threshold</t>
  </si>
  <si>
    <t>= MIN(Credited revenue, Threshold amount) x Base rate</t>
  </si>
  <si>
    <t>Accelerated commission above the threshold</t>
  </si>
  <si>
    <t>= MAX(0, Credited revenue - Threshold amount) x Base rate x Multiplier</t>
  </si>
  <si>
    <t>= ROUND(sum of the two parts, 2)</t>
  </si>
  <si>
    <t>Incremental accelerator: only revenue above the threshold earns the multiplied rate; revenue below it keeps the base rate.</t>
  </si>
  <si>
    <t>Some plans apply the higher rate retroactively to all revenue once the threshold is reached; that version costs more and creates a cliff.</t>
  </si>
  <si>
    <t>Worked sample: 200,000 x 10% + 60,000 x 10% x 1.5 = 29000.00.</t>
  </si>
  <si>
    <t>Capped commission plan</t>
  </si>
  <si>
    <t>Commission stops growing once it reaches the cap. Blank cap = no cap. Yellow cells are inputs.</t>
  </si>
  <si>
    <t>Cap on commission (blank = none)</t>
  </si>
  <si>
    <t>Uncapped commission</t>
  </si>
  <si>
    <t>= Credited revenue x Rate</t>
  </si>
  <si>
    <t>Cap adjustment</t>
  </si>
  <si>
    <t>= MIN(0, Cap - Uncapped commission); 0 when no cap</t>
  </si>
  <si>
    <t>= ROUND(Uncapped commission + Cap adjustment, 2)</t>
  </si>
  <si>
    <t>Payout = MIN(Uncapped commission, Cap). The adjustment line keeps the reduction visible on statements.</t>
  </si>
  <si>
    <t>A cap limits cost exposure but removes the incentive to sell past it; many plans prefer decelerated rates instead.</t>
  </si>
  <si>
    <t>Worked sample: 600,000 x 10% = 60,000, capped at 50,000, so the payout is 50000.00.</t>
  </si>
  <si>
    <t>Recoverable draw against commission</t>
  </si>
  <si>
    <t>The rep receives the greater of the draw or commission net of the balance owed. Yellow cells are inputs.</t>
  </si>
  <si>
    <t>Monthly draw</t>
  </si>
  <si>
    <t>Draw balance owed at the start</t>
  </si>
  <si>
    <t>Month</t>
  </si>
  <si>
    <t>Commission earned</t>
  </si>
  <si>
    <t>Balance owed at start</t>
  </si>
  <si>
    <t>Available after recovery</t>
  </si>
  <si>
    <t>Paid to rep</t>
  </si>
  <si>
    <t>Balance owed at end</t>
  </si>
  <si>
    <t>Month 1</t>
  </si>
  <si>
    <t>Month 2</t>
  </si>
  <si>
    <t>Month 3</t>
  </si>
  <si>
    <t>Month 4</t>
  </si>
  <si>
    <t>Month 5</t>
  </si>
  <si>
    <t>Month 6</t>
  </si>
  <si>
    <t>Total</t>
  </si>
  <si>
    <t>Available after recovery = Commission earned - Balance owed at start.</t>
  </si>
  <si>
    <t>Paid to rep = MAX(Monthly draw, Available after recovery).</t>
  </si>
  <si>
    <t>Balance owed at end = Balance owed at start + Paid to rep - Commission earned (never negative).</t>
  </si>
  <si>
    <t>Whether an unrecovered balance is forgiven or owed when employment ends depends on the written agreement and on state law.</t>
  </si>
  <si>
    <t>Worked sample: month 1 earns 2,500, the rep is paid the 4,000 draw and owes 1,500; month 2 earns 7,000, 1,500 is recovered and 5,500 is paid.</t>
  </si>
  <si>
    <t>Split credit</t>
  </si>
  <si>
    <t>One row per rep credit: a split deal appears once per rep with each share. Yellow cells are inputs.</t>
  </si>
  <si>
    <t>Deal ID</t>
  </si>
  <si>
    <t>Deal amount</t>
  </si>
  <si>
    <t>Rep</t>
  </si>
  <si>
    <t>Credit share</t>
  </si>
  <si>
    <t>Credited amount</t>
  </si>
  <si>
    <t>Commission</t>
  </si>
  <si>
    <t>Deal shares total</t>
  </si>
  <si>
    <t>Credited revenue</t>
  </si>
  <si>
    <t>D-301</t>
  </si>
  <si>
    <t>Avery</t>
  </si>
  <si>
    <t>Blake</t>
  </si>
  <si>
    <t>D-302</t>
  </si>
  <si>
    <t>Casey</t>
  </si>
  <si>
    <t>D-303</t>
  </si>
  <si>
    <t>Credited amount = Deal amount x Credit share. Shares of one deal should add up to 100% (check the Deal shares total column).</t>
  </si>
  <si>
    <t>Rep credited revenue = SUMIF(Rep column = rep, Credited amount). Rep commission = ROUND(Credited revenue x Rate, 2).</t>
  </si>
  <si>
    <t>If the split rule pays more than 100% in total (overlay or double credit), record it explicitly so the cost is visible.</t>
  </si>
  <si>
    <t>Worked sample: Avery gets 60% of D-301 (72,000) and 50% of D-303 (45,000) = 117,000 credited, 11,700 commission at 10%.</t>
  </si>
  <si>
    <t>Gross-margin commission</t>
  </si>
  <si>
    <t>Commission is paid on gross margin (revenue - cost), so discounting reduces pay. Yellow cells are inputs.</t>
  </si>
  <si>
    <t>Commission rate on gross margin</t>
  </si>
  <si>
    <t>Revenue</t>
  </si>
  <si>
    <t>Cost</t>
  </si>
  <si>
    <t>Gross margin</t>
  </si>
  <si>
    <t>Margin %</t>
  </si>
  <si>
    <t>D-401</t>
  </si>
  <si>
    <t>D-402</t>
  </si>
  <si>
    <t>D-403</t>
  </si>
  <si>
    <t>Gross margin = Revenue - Cost. Margin % = Gross margin / Revenue.</t>
  </si>
  <si>
    <t>Commission = MAX(0, Gross margin) x Rate: a deal sold at a loss earns nothing rather than a negative amount.</t>
  </si>
  <si>
    <t>Agree in writing which costs count (product cost, freight, discounts, rebates) and when cost data is final.</t>
  </si>
  <si>
    <t>Worked sample: margins 20,000 + 28,000 + 18,000 = 66,000 x 20% = 13200.00.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</si>
</sst>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&quot;x&quot;"/>
    <numFmt numFmtId="165" formatCode="0.0%"/>
  </numFmts>
  <fonts count="4" x14ac:knownFonts="1">
    <font>
      <color theme="1"/>
      <family val="2"/>
      <scheme val="minor"/>
      <sz val="11"/>
      <name val="Calibri"/>
    </font>
    <font>
      <b/>
      <sz val="13"/>
    </font>
    <font>
      <b/>
    </font>
    <font>
      <i/>
      <color rgb="FF555B66"/>
    </font>
  </fonts>
  <fills count="4">
    <fill>
      <patternFill patternType="none"/>
    </fill>
    <fill>
      <patternFill patternType="gray125"/>
    </fill>
    <fill>
      <patternFill patternType="solid">
        <fgColor rgb="FFFFF6D5"/>
      </patternFill>
    </fill>
    <fill>
      <patternFill patternType="solid">
        <fgColor rgb="FFEDEF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/>
    <xf numFmtId="0" fontId="3" fillId="0" borderId="0" xfId="0" applyFont="1"/>
    <xf numFmtId="0" fontId="2" fillId="0" borderId="0" xfId="0" applyFont="1"/>
    <xf numFmtId="4" fontId="0" fillId="2" borderId="0" xfId="0" applyNumberFormat="1" applyFill="1"/>
    <xf numFmtId="10" fontId="0" fillId="2" borderId="0" xfId="0" applyNumberFormat="1" applyFill="1"/>
    <xf numFmtId="4" fontId="0" fillId="0" borderId="0" xfId="0" applyNumberFormat="1"/>
    <xf numFmtId="0" fontId="2" fillId="3" borderId="0" xfId="0" applyFont="1" applyFill="1"/>
    <xf numFmtId="3" fontId="0" fillId="2" borderId="0" xfId="0" applyNumberFormat="1" applyFill="1"/>
    <xf numFmtId="4" fontId="2" fillId="0" borderId="0" xfId="0" applyNumberFormat="1" applyFont="1"/>
    <xf numFmtId="10" fontId="0" fillId="0" borderId="0" xfId="0" applyNumberFormat="1"/>
    <xf numFmtId="9" fontId="0" fillId="2" borderId="0" xfId="0" applyNumberFormat="1" applyFill="1"/>
    <xf numFmtId="164" fontId="0" fillId="2" borderId="0" xfId="0" applyNumberFormat="1" applyFill="1"/>
    <xf numFmtId="0" fontId="0" fillId="2" borderId="0" xfId="0" applyFill="1"/>
    <xf numFmtId="9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FormatPr defaultRowHeight="15" outlineLevelRow="0" outlineLevelCol="0" x14ac:dyDescent="55"/>
  <cols>
    <col min="1" max="1" width="12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1</v>
      </c>
    </row>
    <row r="8" spans="1:1" x14ac:dyDescent="0.25">
      <c r="A8" s="3" t="s">
        <v>6</v>
      </c>
    </row>
    <row r="9" spans="1:1" x14ac:dyDescent="0.25">
      <c r="A9" s="2" t="s">
        <v>7</v>
      </c>
    </row>
    <row r="10" spans="1:1" x14ac:dyDescent="0.25">
      <c r="A10" s="2" t="s">
        <v>8</v>
      </c>
    </row>
    <row r="11" spans="1:1" x14ac:dyDescent="0.25">
      <c r="A11" s="2" t="s">
        <v>9</v>
      </c>
    </row>
    <row r="12" spans="1:1" x14ac:dyDescent="0.25">
      <c r="A12" s="2" t="s">
        <v>10</v>
      </c>
    </row>
    <row r="13" spans="1:1" x14ac:dyDescent="0.25">
      <c r="A13" s="2" t="s">
        <v>11</v>
      </c>
    </row>
    <row r="14" spans="1:1" x14ac:dyDescent="0.25">
      <c r="A14" s="2" t="s">
        <v>12</v>
      </c>
    </row>
    <row r="15" spans="1:1" x14ac:dyDescent="0.25">
      <c r="A15" s="2" t="s">
        <v>13</v>
      </c>
    </row>
    <row r="16" spans="1:1" x14ac:dyDescent="0.25">
      <c r="A16" s="2" t="s">
        <v>14</v>
      </c>
    </row>
    <row r="17" spans="1:1" x14ac:dyDescent="0.25">
      <c r="A17" s="2" t="s">
        <v>1</v>
      </c>
    </row>
    <row r="18" spans="1:1" x14ac:dyDescent="0.25">
      <c r="A18" s="3" t="s">
        <v>15</v>
      </c>
    </row>
    <row r="19" spans="1:1" x14ac:dyDescent="0.25">
      <c r="A19" s="2" t="s">
        <v>16</v>
      </c>
    </row>
    <row r="20" spans="1:1" x14ac:dyDescent="0.25">
      <c r="A20" s="2" t="s">
        <v>17</v>
      </c>
    </row>
    <row r="21" spans="1:1" x14ac:dyDescent="0.25">
      <c r="A21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FormatPr defaultRowHeight="15" outlineLevelRow="0" outlineLevelCol="0" x14ac:dyDescent="55"/>
  <cols>
    <col min="1" max="1" width="40" customWidth="1"/>
    <col min="2" max="2" width="18" customWidth="1"/>
    <col min="3" max="3" width="50" customWidth="1"/>
  </cols>
  <sheetData>
    <row r="1" spans="1:1" x14ac:dyDescent="0.25">
      <c r="A1" s="4" t="s">
        <v>19</v>
      </c>
    </row>
    <row r="2" spans="1:1" x14ac:dyDescent="0.25">
      <c r="A2" s="5" t="s">
        <v>20</v>
      </c>
    </row>
    <row r="4" spans="1:1" x14ac:dyDescent="0.25">
      <c r="A4" s="6" t="s">
        <v>21</v>
      </c>
    </row>
    <row r="5" spans="1:2" x14ac:dyDescent="0.25">
      <c r="A5" t="s">
        <v>22</v>
      </c>
      <c r="B5" s="7">
        <v>180000</v>
      </c>
    </row>
    <row r="6" spans="1:2" x14ac:dyDescent="0.25">
      <c r="A6" t="s">
        <v>23</v>
      </c>
      <c r="B6" s="8">
        <v>0.08</v>
      </c>
    </row>
    <row r="8" spans="1:1" x14ac:dyDescent="0.25">
      <c r="A8" s="6" t="s">
        <v>24</v>
      </c>
    </row>
    <row r="9" spans="1:3" x14ac:dyDescent="0.25">
      <c r="A9" t="s">
        <v>25</v>
      </c>
      <c r="B9" s="9">
        <f>ROUND(B5*B6,2)</f>
        <v>14400</v>
      </c>
      <c r="C9" t="s">
        <v>26</v>
      </c>
    </row>
    <row r="11" spans="1:1" x14ac:dyDescent="0.25">
      <c r="A11" s="6" t="s">
        <v>27</v>
      </c>
    </row>
    <row r="12" spans="1:1" x14ac:dyDescent="0.25">
      <c r="A12" t="s">
        <v>28</v>
      </c>
    </row>
    <row r="13" spans="1:1" x14ac:dyDescent="0.25">
      <c r="A13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40" customWidth="1"/>
    <col min="2" max="2" width="18" customWidth="1"/>
    <col min="3" max="3" width="28" customWidth="1"/>
    <col min="4" max="4" width="12" customWidth="1"/>
    <col min="5" max="5" width="22" customWidth="1"/>
  </cols>
  <sheetData>
    <row r="1" spans="1:1" x14ac:dyDescent="0.25">
      <c r="A1" s="4" t="s">
        <v>30</v>
      </c>
    </row>
    <row r="2" spans="1:1" x14ac:dyDescent="0.25">
      <c r="A2" s="5" t="s">
        <v>31</v>
      </c>
    </row>
    <row r="4" spans="1:1" x14ac:dyDescent="0.25">
      <c r="A4" s="6" t="s">
        <v>21</v>
      </c>
    </row>
    <row r="5" spans="1:2" x14ac:dyDescent="0.25">
      <c r="A5" t="s">
        <v>22</v>
      </c>
      <c r="B5" s="7">
        <v>250000</v>
      </c>
    </row>
    <row r="7" spans="1:5" x14ac:dyDescent="0.25">
      <c r="A7" s="10" t="s">
        <v>32</v>
      </c>
      <c r="B7" s="10" t="s">
        <v>33</v>
      </c>
      <c r="C7" s="10" t="s">
        <v>34</v>
      </c>
      <c r="D7" s="10" t="s">
        <v>35</v>
      </c>
      <c r="E7" s="10" t="s">
        <v>36</v>
      </c>
    </row>
    <row r="8" spans="1:5" x14ac:dyDescent="0.25">
      <c r="A8">
        <v>1</v>
      </c>
      <c r="B8" s="11">
        <v>0</v>
      </c>
      <c r="C8" s="11">
        <v>100000</v>
      </c>
      <c r="D8" s="8">
        <v>0.05</v>
      </c>
      <c r="E8" s="9">
        <f>IF(B8="",0,MAX(0,IF(C8="",$B$5,MIN($B$5,C8))-B8)*D8)</f>
        <v>5000</v>
      </c>
    </row>
    <row r="9" spans="1:5" x14ac:dyDescent="0.25">
      <c r="A9">
        <v>2</v>
      </c>
      <c r="B9" s="11">
        <v>100000</v>
      </c>
      <c r="C9" s="11">
        <v>200000</v>
      </c>
      <c r="D9" s="8">
        <v>0.08</v>
      </c>
      <c r="E9" s="9">
        <f>IF(B9="",0,MAX(0,IF(C9="",$B$5,MIN($B$5,C9))-B9)*D9)</f>
        <v>8000</v>
      </c>
    </row>
    <row r="10" spans="1:5" x14ac:dyDescent="0.25">
      <c r="A10">
        <v>3</v>
      </c>
      <c r="B10" s="11">
        <v>200000</v>
      </c>
      <c r="C10" s="11"/>
      <c r="D10" s="8">
        <v>0.12</v>
      </c>
      <c r="E10" s="9">
        <f>IF(B10="",0,MAX(0,IF(C10="",$B$5,MIN($B$5,C10))-B10)*D10)</f>
        <v>6000</v>
      </c>
    </row>
    <row r="11" spans="1:5" x14ac:dyDescent="0.25">
      <c r="A11">
        <v>4</v>
      </c>
      <c r="B11" s="11"/>
      <c r="C11" s="11"/>
      <c r="D11" s="8"/>
      <c r="E11" s="9">
        <f>IF(B11="",0,MAX(0,IF(C11="",$B$5,MIN($B$5,C11))-B11)*D11)</f>
        <v>0</v>
      </c>
    </row>
    <row r="12" spans="1:5" x14ac:dyDescent="0.25">
      <c r="A12">
        <v>5</v>
      </c>
      <c r="B12" s="11"/>
      <c r="C12" s="11"/>
      <c r="D12" s="8"/>
      <c r="E12" s="9">
        <f>IF(B12="",0,MAX(0,IF(C12="",$B$5,MIN($B$5,C12))-B12)*D12)</f>
        <v>0</v>
      </c>
    </row>
    <row r="14" spans="1:2" x14ac:dyDescent="0.25">
      <c r="A14" s="6" t="s">
        <v>37</v>
      </c>
      <c r="B14" s="12">
        <f>ROUND(SUM(E8:E12),2)</f>
        <v>19000</v>
      </c>
    </row>
    <row r="16" spans="1:1" x14ac:dyDescent="0.25">
      <c r="A16" s="6" t="s">
        <v>27</v>
      </c>
    </row>
    <row r="17" spans="1:1" x14ac:dyDescent="0.25">
      <c r="A17" t="s">
        <v>38</v>
      </c>
    </row>
    <row r="18" spans="1:1" x14ac:dyDescent="0.25">
      <c r="A18" t="s">
        <v>39</v>
      </c>
    </row>
    <row r="19" spans="1:1" x14ac:dyDescent="0.25">
      <c r="A19" t="s">
        <v>40</v>
      </c>
    </row>
    <row r="20" spans="1:1" x14ac:dyDescent="0.25">
      <c r="A20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40" customWidth="1"/>
    <col min="2" max="2" width="18" customWidth="1"/>
    <col min="3" max="3" width="28" customWidth="1"/>
    <col min="4" max="4" width="12" customWidth="1"/>
    <col min="5" max="5" width="22" customWidth="1"/>
  </cols>
  <sheetData>
    <row r="1" spans="1:1" x14ac:dyDescent="0.25">
      <c r="A1" s="4" t="s">
        <v>42</v>
      </c>
    </row>
    <row r="2" spans="1:1" x14ac:dyDescent="0.25">
      <c r="A2" s="5" t="s">
        <v>43</v>
      </c>
    </row>
    <row r="4" spans="1:1" x14ac:dyDescent="0.25">
      <c r="A4" s="6" t="s">
        <v>21</v>
      </c>
    </row>
    <row r="5" spans="1:2" x14ac:dyDescent="0.25">
      <c r="A5" t="s">
        <v>22</v>
      </c>
      <c r="B5" s="7">
        <v>250000</v>
      </c>
    </row>
    <row r="7" spans="1:5" x14ac:dyDescent="0.25">
      <c r="A7" s="10" t="s">
        <v>32</v>
      </c>
      <c r="B7" s="10" t="s">
        <v>33</v>
      </c>
      <c r="C7" s="10" t="s">
        <v>34</v>
      </c>
      <c r="D7" s="10" t="s">
        <v>35</v>
      </c>
      <c r="E7" s="10" t="s">
        <v>44</v>
      </c>
    </row>
    <row r="8" spans="1:5" x14ac:dyDescent="0.25">
      <c r="A8">
        <v>1</v>
      </c>
      <c r="B8" s="11">
        <v>0</v>
      </c>
      <c r="C8" s="11">
        <v>100000</v>
      </c>
      <c r="D8" s="8">
        <v>0.05</v>
      </c>
      <c r="E8" s="13">
        <f>IF(AND(B8&lt;&gt;"",$B$5&gt;=B8,OR(C8="",$B$5&lt;C8)),D8,0)</f>
        <v>0</v>
      </c>
    </row>
    <row r="9" spans="1:5" x14ac:dyDescent="0.25">
      <c r="A9">
        <v>2</v>
      </c>
      <c r="B9" s="11">
        <v>100000</v>
      </c>
      <c r="C9" s="11">
        <v>200000</v>
      </c>
      <c r="D9" s="8">
        <v>0.08</v>
      </c>
      <c r="E9" s="13">
        <f>IF(AND(B9&lt;&gt;"",$B$5&gt;=B9,OR(C9="",$B$5&lt;C9)),D9,0)</f>
        <v>0</v>
      </c>
    </row>
    <row r="10" spans="1:5" x14ac:dyDescent="0.25">
      <c r="A10">
        <v>3</v>
      </c>
      <c r="B10" s="11">
        <v>200000</v>
      </c>
      <c r="C10" s="11"/>
      <c r="D10" s="8">
        <v>0.12</v>
      </c>
      <c r="E10" s="13">
        <f>IF(AND(B10&lt;&gt;"",$B$5&gt;=B10,OR(C10="",$B$5&lt;C10)),D10,0)</f>
        <v>0.12</v>
      </c>
    </row>
    <row r="11" spans="1:5" x14ac:dyDescent="0.25">
      <c r="A11">
        <v>4</v>
      </c>
      <c r="B11" s="11"/>
      <c r="C11" s="11"/>
      <c r="D11" s="8"/>
      <c r="E11" s="13">
        <f>IF(AND(B11&lt;&gt;"",$B$5&gt;=B11,OR(C11="",$B$5&lt;C11)),D11,0)</f>
        <v>0</v>
      </c>
    </row>
    <row r="12" spans="1:5" x14ac:dyDescent="0.25">
      <c r="A12">
        <v>5</v>
      </c>
      <c r="B12" s="11"/>
      <c r="C12" s="11"/>
      <c r="D12" s="8"/>
      <c r="E12" s="13">
        <f>IF(AND(B12&lt;&gt;"",$B$5&gt;=B12,OR(C12="",$B$5&lt;C12)),D12,0)</f>
        <v>0</v>
      </c>
    </row>
    <row r="14" spans="1:2" x14ac:dyDescent="0.25">
      <c r="A14" s="6" t="s">
        <v>37</v>
      </c>
      <c r="B14" s="12">
        <f>ROUND(B5*SUM(E8:E12),2)</f>
        <v>30000</v>
      </c>
    </row>
    <row r="16" spans="1:1" x14ac:dyDescent="0.25">
      <c r="A16" s="6" t="s">
        <v>27</v>
      </c>
    </row>
    <row r="17" spans="1:1" x14ac:dyDescent="0.25">
      <c r="A17" t="s">
        <v>45</v>
      </c>
    </row>
    <row r="18" spans="1:1" x14ac:dyDescent="0.25">
      <c r="A18" t="s">
        <v>46</v>
      </c>
    </row>
    <row r="19" spans="1:1" x14ac:dyDescent="0.25">
      <c r="A19" t="s">
        <v>47</v>
      </c>
    </row>
    <row r="20" spans="1:1" x14ac:dyDescent="0.25">
      <c r="A20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 outlineLevelRow="0" outlineLevelCol="0" x14ac:dyDescent="55"/>
  <cols>
    <col min="1" max="1" width="44" customWidth="1"/>
    <col min="2" max="2" width="18" customWidth="1"/>
    <col min="3" max="3" width="56" customWidth="1"/>
  </cols>
  <sheetData>
    <row r="1" spans="1:1" x14ac:dyDescent="0.25">
      <c r="A1" s="4" t="s">
        <v>49</v>
      </c>
    </row>
    <row r="2" spans="1:1" x14ac:dyDescent="0.25">
      <c r="A2" s="5" t="s">
        <v>50</v>
      </c>
    </row>
    <row r="4" spans="1:1" x14ac:dyDescent="0.25">
      <c r="A4" s="6" t="s">
        <v>21</v>
      </c>
    </row>
    <row r="5" spans="1:2" x14ac:dyDescent="0.25">
      <c r="A5" t="s">
        <v>22</v>
      </c>
      <c r="B5" s="7">
        <v>260000</v>
      </c>
    </row>
    <row r="6" spans="1:2" x14ac:dyDescent="0.25">
      <c r="A6" t="s">
        <v>51</v>
      </c>
      <c r="B6" s="7">
        <v>200000</v>
      </c>
    </row>
    <row r="7" spans="1:2" x14ac:dyDescent="0.25">
      <c r="A7" t="s">
        <v>52</v>
      </c>
      <c r="B7" s="8">
        <v>0.1</v>
      </c>
    </row>
    <row r="8" spans="1:2" x14ac:dyDescent="0.25">
      <c r="A8" t="s">
        <v>53</v>
      </c>
      <c r="B8" s="14">
        <v>1</v>
      </c>
    </row>
    <row r="9" spans="1:2" x14ac:dyDescent="0.25">
      <c r="A9" t="s">
        <v>54</v>
      </c>
      <c r="B9" s="15">
        <v>1.5</v>
      </c>
    </row>
    <row r="10" spans="1:1" x14ac:dyDescent="0.25">
      <c r="A10" s="6" t="s">
        <v>24</v>
      </c>
    </row>
    <row r="11" spans="1:3" x14ac:dyDescent="0.25">
      <c r="A11" t="s">
        <v>55</v>
      </c>
      <c r="B11" s="13">
        <f>B5/B6</f>
        <v>1.3</v>
      </c>
      <c r="C11" t="s">
        <v>56</v>
      </c>
    </row>
    <row r="12" spans="1:3" x14ac:dyDescent="0.25">
      <c r="A12" t="s">
        <v>57</v>
      </c>
      <c r="B12" s="9">
        <f>B6*B8</f>
        <v>200000</v>
      </c>
      <c r="C12" t="s">
        <v>58</v>
      </c>
    </row>
    <row r="13" spans="1:3" x14ac:dyDescent="0.25">
      <c r="A13" t="s">
        <v>59</v>
      </c>
      <c r="B13" s="9">
        <f>MIN(B5,B12)*B7</f>
        <v>20000</v>
      </c>
      <c r="C13" t="s">
        <v>60</v>
      </c>
    </row>
    <row r="14" spans="1:3" x14ac:dyDescent="0.25">
      <c r="A14" t="s">
        <v>61</v>
      </c>
      <c r="B14" s="9">
        <f>MAX(0,B5-B12)*B7*B9</f>
        <v>9000</v>
      </c>
      <c r="C14" t="s">
        <v>62</v>
      </c>
    </row>
    <row r="15" spans="1:3" x14ac:dyDescent="0.25">
      <c r="A15" s="6" t="s">
        <v>37</v>
      </c>
      <c r="B15" s="9">
        <f>ROUND(B13+B14,2)</f>
        <v>29000</v>
      </c>
      <c r="C15" t="s">
        <v>63</v>
      </c>
    </row>
    <row r="17" spans="1:1" x14ac:dyDescent="0.25">
      <c r="A17" s="6" t="s">
        <v>27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FormatPr defaultRowHeight="15" outlineLevelRow="0" outlineLevelCol="0" x14ac:dyDescent="55"/>
  <cols>
    <col min="1" max="1" width="40" customWidth="1"/>
    <col min="2" max="2" width="18" customWidth="1"/>
    <col min="3" max="3" width="56" customWidth="1"/>
  </cols>
  <sheetData>
    <row r="1" spans="1:1" x14ac:dyDescent="0.25">
      <c r="A1" s="4" t="s">
        <v>67</v>
      </c>
    </row>
    <row r="2" spans="1:1" x14ac:dyDescent="0.25">
      <c r="A2" s="5" t="s">
        <v>68</v>
      </c>
    </row>
    <row r="4" spans="1:1" x14ac:dyDescent="0.25">
      <c r="A4" s="6" t="s">
        <v>21</v>
      </c>
    </row>
    <row r="5" spans="1:2" x14ac:dyDescent="0.25">
      <c r="A5" t="s">
        <v>22</v>
      </c>
      <c r="B5" s="7">
        <v>600000</v>
      </c>
    </row>
    <row r="6" spans="1:2" x14ac:dyDescent="0.25">
      <c r="A6" t="s">
        <v>23</v>
      </c>
      <c r="B6" s="8">
        <v>0.1</v>
      </c>
    </row>
    <row r="7" spans="1:2" x14ac:dyDescent="0.25">
      <c r="A7" t="s">
        <v>69</v>
      </c>
      <c r="B7" s="7">
        <v>50000</v>
      </c>
    </row>
    <row r="8" spans="1:1" x14ac:dyDescent="0.25">
      <c r="A8" s="6" t="s">
        <v>24</v>
      </c>
    </row>
    <row r="9" spans="1:3" x14ac:dyDescent="0.25">
      <c r="A9" t="s">
        <v>70</v>
      </c>
      <c r="B9" s="9">
        <f>B5*B6</f>
        <v>60000</v>
      </c>
      <c r="C9" t="s">
        <v>71</v>
      </c>
    </row>
    <row r="10" spans="1:3" x14ac:dyDescent="0.25">
      <c r="A10" t="s">
        <v>72</v>
      </c>
      <c r="B10" s="9">
        <f>IF(B7="",0,MIN(0,B7-B9))</f>
        <v>-10000</v>
      </c>
      <c r="C10" t="s">
        <v>73</v>
      </c>
    </row>
    <row r="11" spans="1:3" x14ac:dyDescent="0.25">
      <c r="A11" s="6" t="s">
        <v>25</v>
      </c>
      <c r="B11" s="9">
        <f>ROUND(B9+B10,2)</f>
        <v>50000</v>
      </c>
      <c r="C11" t="s">
        <v>74</v>
      </c>
    </row>
    <row r="13" spans="1:1" x14ac:dyDescent="0.25">
      <c r="A13" s="6" t="s">
        <v>27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FormatPr defaultRowHeight="15" outlineLevelRow="0" outlineLevelCol="0" x14ac:dyDescent="55"/>
  <cols>
    <col min="1" max="1" width="36" customWidth="1"/>
    <col min="2" max="2" width="20" customWidth="1"/>
    <col min="3" max="3" width="22" customWidth="1"/>
    <col min="4" max="4" width="24" customWidth="1"/>
    <col min="5" max="5" width="18" customWidth="1"/>
    <col min="6" max="6" width="22" customWidth="1"/>
  </cols>
  <sheetData>
    <row r="1" spans="1:1" x14ac:dyDescent="0.25">
      <c r="A1" s="4" t="s">
        <v>78</v>
      </c>
    </row>
    <row r="2" spans="1:1" x14ac:dyDescent="0.25">
      <c r="A2" s="5" t="s">
        <v>79</v>
      </c>
    </row>
    <row r="4" spans="1:1" x14ac:dyDescent="0.25">
      <c r="A4" s="6" t="s">
        <v>21</v>
      </c>
    </row>
    <row r="5" spans="1:2" x14ac:dyDescent="0.25">
      <c r="A5" t="s">
        <v>80</v>
      </c>
      <c r="B5" s="7">
        <v>4000</v>
      </c>
    </row>
    <row r="6" spans="1:2" x14ac:dyDescent="0.25">
      <c r="A6" t="s">
        <v>81</v>
      </c>
      <c r="B6" s="7">
        <v>0</v>
      </c>
    </row>
    <row r="7" spans="1:6" x14ac:dyDescent="0.25">
      <c r="A7" s="10" t="s">
        <v>82</v>
      </c>
      <c r="B7" s="10" t="s">
        <v>83</v>
      </c>
      <c r="C7" s="10" t="s">
        <v>84</v>
      </c>
      <c r="D7" s="10" t="s">
        <v>85</v>
      </c>
      <c r="E7" s="10" t="s">
        <v>86</v>
      </c>
      <c r="F7" s="10" t="s">
        <v>87</v>
      </c>
    </row>
    <row r="8" spans="1:6" x14ac:dyDescent="0.25">
      <c r="A8" t="s">
        <v>88</v>
      </c>
      <c r="B8" s="7">
        <v>2500</v>
      </c>
      <c r="C8" s="9">
        <f>$B$6</f>
        <v>0</v>
      </c>
      <c r="D8" s="9">
        <f>B8-C8</f>
        <v>2500</v>
      </c>
      <c r="E8" s="9">
        <f>MAX($B$5,D8)</f>
        <v>4000</v>
      </c>
      <c r="F8" s="9">
        <f>C8+E8-B8</f>
        <v>1500</v>
      </c>
    </row>
    <row r="9" spans="1:6" x14ac:dyDescent="0.25">
      <c r="A9" t="s">
        <v>89</v>
      </c>
      <c r="B9" s="7">
        <v>7000</v>
      </c>
      <c r="C9" s="9">
        <f>F8</f>
        <v>1500</v>
      </c>
      <c r="D9" s="9">
        <f>B9-C9</f>
        <v>5500</v>
      </c>
      <c r="E9" s="9">
        <f>MAX($B$5,D9)</f>
        <v>5500</v>
      </c>
      <c r="F9" s="9">
        <f>C9+E9-B9</f>
        <v>0</v>
      </c>
    </row>
    <row r="10" spans="1:6" x14ac:dyDescent="0.25">
      <c r="A10" t="s">
        <v>90</v>
      </c>
      <c r="B10" s="7">
        <v>3000</v>
      </c>
      <c r="C10" s="9">
        <f>F9</f>
        <v>0</v>
      </c>
      <c r="D10" s="9">
        <f>B10-C10</f>
        <v>3000</v>
      </c>
      <c r="E10" s="9">
        <f>MAX($B$5,D10)</f>
        <v>4000</v>
      </c>
      <c r="F10" s="9">
        <f>C10+E10-B10</f>
        <v>1000</v>
      </c>
    </row>
    <row r="11" spans="1:6" x14ac:dyDescent="0.25">
      <c r="A11" t="s">
        <v>91</v>
      </c>
      <c r="B11" s="7">
        <v>4500</v>
      </c>
      <c r="C11" s="9">
        <f>F10</f>
        <v>1000</v>
      </c>
      <c r="D11" s="9">
        <f>B11-C11</f>
        <v>3500</v>
      </c>
      <c r="E11" s="9">
        <f>MAX($B$5,D11)</f>
        <v>4000</v>
      </c>
      <c r="F11" s="9">
        <f>C11+E11-B11</f>
        <v>500</v>
      </c>
    </row>
    <row r="12" spans="1:6" x14ac:dyDescent="0.25">
      <c r="A12" t="s">
        <v>92</v>
      </c>
      <c r="B12" s="7">
        <v>9000</v>
      </c>
      <c r="C12" s="9">
        <f>F11</f>
        <v>500</v>
      </c>
      <c r="D12" s="9">
        <f>B12-C12</f>
        <v>8500</v>
      </c>
      <c r="E12" s="9">
        <f>MAX($B$5,D12)</f>
        <v>8500</v>
      </c>
      <c r="F12" s="9">
        <f>C12+E12-B12</f>
        <v>0</v>
      </c>
    </row>
    <row r="13" spans="1:6" x14ac:dyDescent="0.25">
      <c r="A13" t="s">
        <v>93</v>
      </c>
      <c r="B13" s="7">
        <v>1000</v>
      </c>
      <c r="C13" s="9">
        <f>F12</f>
        <v>0</v>
      </c>
      <c r="D13" s="9">
        <f>B13-C13</f>
        <v>1000</v>
      </c>
      <c r="E13" s="9">
        <f>MAX($B$5,D13)</f>
        <v>4000</v>
      </c>
      <c r="F13" s="9">
        <f>C13+E13-B13</f>
        <v>3000</v>
      </c>
    </row>
    <row r="14" spans="1:5" x14ac:dyDescent="0.25">
      <c r="A14" s="6" t="s">
        <v>94</v>
      </c>
      <c r="B14" s="9">
        <f>SUM(B8:B13)</f>
        <v>27000</v>
      </c>
      <c r="E14" s="9">
        <f>SUM(E8:E13)</f>
        <v>30000</v>
      </c>
    </row>
    <row r="16" spans="1:1" x14ac:dyDescent="0.25">
      <c r="A16" s="6" t="s">
        <v>27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FormatPr defaultRowHeight="15" outlineLevelRow="0" outlineLevelCol="0" x14ac:dyDescent="55"/>
  <cols>
    <col min="1" max="1" width="36" customWidth="1"/>
    <col min="2" max="2" width="16" customWidth="1"/>
    <col min="3" max="4" width="14" customWidth="1"/>
    <col min="5" max="5" width="18" customWidth="1"/>
    <col min="6" max="6" width="16" customWidth="1"/>
    <col min="7" max="7" width="18" customWidth="1"/>
    <col min="8" max="8" width="14" customWidth="1"/>
    <col min="9" max="9" width="18" customWidth="1"/>
    <col min="10" max="10" width="16" customWidth="1"/>
  </cols>
  <sheetData>
    <row r="1" spans="1:1" x14ac:dyDescent="0.25">
      <c r="A1" s="4" t="s">
        <v>100</v>
      </c>
    </row>
    <row r="2" spans="1:1" x14ac:dyDescent="0.25">
      <c r="A2" s="5" t="s">
        <v>101</v>
      </c>
    </row>
    <row r="4" spans="1:1" x14ac:dyDescent="0.25">
      <c r="A4" s="6" t="s">
        <v>21</v>
      </c>
    </row>
    <row r="5" spans="1:2" x14ac:dyDescent="0.25">
      <c r="A5" t="s">
        <v>23</v>
      </c>
      <c r="B5" s="8">
        <v>0.1</v>
      </c>
    </row>
    <row r="7" spans="1:10" x14ac:dyDescent="0.25">
      <c r="A7" s="10" t="s">
        <v>102</v>
      </c>
      <c r="B7" s="10" t="s">
        <v>103</v>
      </c>
      <c r="C7" s="10" t="s">
        <v>104</v>
      </c>
      <c r="D7" s="10" t="s">
        <v>105</v>
      </c>
      <c r="E7" s="10" t="s">
        <v>106</v>
      </c>
      <c r="F7" s="10" t="s">
        <v>107</v>
      </c>
      <c r="G7" s="10" t="s">
        <v>108</v>
      </c>
      <c r="H7" s="10" t="s">
        <v>104</v>
      </c>
      <c r="I7" s="10" t="s">
        <v>109</v>
      </c>
      <c r="J7" s="10" t="s">
        <v>107</v>
      </c>
    </row>
    <row r="8" spans="1:10" x14ac:dyDescent="0.25">
      <c r="A8" s="16" t="s">
        <v>110</v>
      </c>
      <c r="B8" s="7">
        <v>120000</v>
      </c>
      <c r="C8" s="16" t="s">
        <v>111</v>
      </c>
      <c r="D8" s="14">
        <v>0.6</v>
      </c>
      <c r="E8" s="9">
        <f>B8*D8</f>
        <v>72000</v>
      </c>
      <c r="F8" s="9">
        <f>E8*$B$5</f>
        <v>7200</v>
      </c>
      <c r="G8" s="17">
        <f>IF(A8="","",SUMIF($A$8:$A$30,A8,$D$8:$D$30))</f>
        <v>1</v>
      </c>
      <c r="H8" s="16" t="s">
        <v>111</v>
      </c>
      <c r="I8" s="9">
        <f>SUMIF($C$8:$C$30,H8,$E$8:$E$30)</f>
        <v>117000</v>
      </c>
      <c r="J8" s="9">
        <f>ROUND(I8*$B$5,2)</f>
        <v>11700</v>
      </c>
    </row>
    <row r="9" spans="1:10" x14ac:dyDescent="0.25">
      <c r="A9" s="16" t="s">
        <v>110</v>
      </c>
      <c r="B9" s="7">
        <v>120000</v>
      </c>
      <c r="C9" s="16" t="s">
        <v>112</v>
      </c>
      <c r="D9" s="14">
        <v>0.4</v>
      </c>
      <c r="E9" s="9">
        <f>B9*D9</f>
        <v>48000</v>
      </c>
      <c r="F9" s="9">
        <f>E9*$B$5</f>
        <v>4800</v>
      </c>
      <c r="G9" s="17">
        <f>IF(A9="","",SUMIF($A$8:$A$30,A9,$D$8:$D$30))</f>
        <v>1</v>
      </c>
      <c r="H9" s="16" t="s">
        <v>112</v>
      </c>
      <c r="I9" s="9">
        <f>SUMIF($C$8:$C$30,H9,$E$8:$E$30)</f>
        <v>98000</v>
      </c>
      <c r="J9" s="9">
        <f>ROUND(I9*$B$5,2)</f>
        <v>9800</v>
      </c>
    </row>
    <row r="10" spans="1:10" x14ac:dyDescent="0.25">
      <c r="A10" s="16" t="s">
        <v>113</v>
      </c>
      <c r="B10" s="7">
        <v>50000</v>
      </c>
      <c r="C10" s="16" t="s">
        <v>112</v>
      </c>
      <c r="D10" s="14">
        <v>1</v>
      </c>
      <c r="E10" s="9">
        <f>B10*D10</f>
        <v>50000</v>
      </c>
      <c r="F10" s="9">
        <f>E10*$B$5</f>
        <v>5000</v>
      </c>
      <c r="G10" s="17">
        <f>IF(A10="","",SUMIF($A$8:$A$30,A10,$D$8:$D$30))</f>
        <v>1</v>
      </c>
      <c r="H10" s="16" t="s">
        <v>114</v>
      </c>
      <c r="I10" s="9">
        <f>SUMIF($C$8:$C$30,H10,$E$8:$E$30)</f>
        <v>45000</v>
      </c>
      <c r="J10" s="9">
        <f>ROUND(I10*$B$5,2)</f>
        <v>4500</v>
      </c>
    </row>
    <row r="11" spans="1:7" x14ac:dyDescent="0.25">
      <c r="A11" s="16" t="s">
        <v>115</v>
      </c>
      <c r="B11" s="7">
        <v>90000</v>
      </c>
      <c r="C11" s="16" t="s">
        <v>111</v>
      </c>
      <c r="D11" s="14">
        <v>0.5</v>
      </c>
      <c r="E11" s="9">
        <f>B11*D11</f>
        <v>45000</v>
      </c>
      <c r="F11" s="9">
        <f>E11*$B$5</f>
        <v>4500</v>
      </c>
      <c r="G11" s="17">
        <f>IF(A11="","",SUMIF($A$8:$A$30,A11,$D$8:$D$30))</f>
        <v>1</v>
      </c>
    </row>
    <row r="12" spans="1:7" x14ac:dyDescent="0.25">
      <c r="A12" s="16" t="s">
        <v>115</v>
      </c>
      <c r="B12" s="7">
        <v>90000</v>
      </c>
      <c r="C12" s="16" t="s">
        <v>114</v>
      </c>
      <c r="D12" s="14">
        <v>0.5</v>
      </c>
      <c r="E12" s="9">
        <f>B12*D12</f>
        <v>45000</v>
      </c>
      <c r="F12" s="9">
        <f>E12*$B$5</f>
        <v>4500</v>
      </c>
      <c r="G12" s="17">
        <f>IF(A12="","",SUMIF($A$8:$A$30,A12,$D$8:$D$30))</f>
        <v>1</v>
      </c>
    </row>
    <row r="13" spans="1:7" x14ac:dyDescent="0.25">
      <c r="A13" s="16"/>
      <c r="B13" s="7"/>
      <c r="C13" s="16"/>
      <c r="D13" s="14"/>
      <c r="E13" s="9">
        <f>B13*D13</f>
        <v>0</v>
      </c>
      <c r="F13" s="9">
        <f>E13*$B$5</f>
        <v>0</v>
      </c>
      <c r="G13" s="17" t="str">
        <f>IF(A13="","",SUMIF($A$8:$A$30,A13,$D$8:$D$30))</f>
        <v/>
      </c>
    </row>
    <row r="14" spans="1:7" x14ac:dyDescent="0.25">
      <c r="A14" s="16"/>
      <c r="B14" s="7"/>
      <c r="C14" s="16"/>
      <c r="D14" s="14"/>
      <c r="E14" s="9">
        <f>B14*D14</f>
        <v>0</v>
      </c>
      <c r="F14" s="9">
        <f>E14*$B$5</f>
        <v>0</v>
      </c>
      <c r="G14" s="17" t="str">
        <f>IF(A14="","",SUMIF($A$8:$A$30,A14,$D$8:$D$30))</f>
        <v/>
      </c>
    </row>
    <row r="15" spans="1:7" x14ac:dyDescent="0.25">
      <c r="A15" s="16"/>
      <c r="B15" s="7"/>
      <c r="C15" s="16"/>
      <c r="D15" s="14"/>
      <c r="E15" s="9">
        <f>B15*D15</f>
        <v>0</v>
      </c>
      <c r="F15" s="9">
        <f>E15*$B$5</f>
        <v>0</v>
      </c>
      <c r="G15" s="17" t="str">
        <f>IF(A15="","",SUMIF($A$8:$A$30,A15,$D$8:$D$30))</f>
        <v/>
      </c>
    </row>
    <row r="16" spans="1:7" x14ac:dyDescent="0.25">
      <c r="A16" s="16"/>
      <c r="B16" s="7"/>
      <c r="C16" s="16"/>
      <c r="D16" s="14"/>
      <c r="E16" s="9">
        <f>B16*D16</f>
        <v>0</v>
      </c>
      <c r="F16" s="9">
        <f>E16*$B$5</f>
        <v>0</v>
      </c>
      <c r="G16" s="17" t="str">
        <f>IF(A16="","",SUMIF($A$8:$A$30,A16,$D$8:$D$30))</f>
        <v/>
      </c>
    </row>
    <row r="17" spans="1:7" x14ac:dyDescent="0.25">
      <c r="A17" s="16"/>
      <c r="B17" s="7"/>
      <c r="C17" s="16"/>
      <c r="D17" s="14"/>
      <c r="E17" s="9">
        <f>B17*D17</f>
        <v>0</v>
      </c>
      <c r="F17" s="9">
        <f>E17*$B$5</f>
        <v>0</v>
      </c>
      <c r="G17" s="17" t="str">
        <f>IF(A17="","",SUMIF($A$8:$A$30,A17,$D$8:$D$30))</f>
        <v/>
      </c>
    </row>
    <row r="18" spans="1:7" x14ac:dyDescent="0.25">
      <c r="A18" s="16"/>
      <c r="B18" s="7"/>
      <c r="C18" s="16"/>
      <c r="D18" s="14"/>
      <c r="E18" s="9">
        <f>B18*D18</f>
        <v>0</v>
      </c>
      <c r="F18" s="9">
        <f>E18*$B$5</f>
        <v>0</v>
      </c>
      <c r="G18" s="17" t="str">
        <f>IF(A18="","",SUMIF($A$8:$A$30,A18,$D$8:$D$30))</f>
        <v/>
      </c>
    </row>
    <row r="19" spans="1:7" x14ac:dyDescent="0.25">
      <c r="A19" s="16"/>
      <c r="B19" s="7"/>
      <c r="C19" s="16"/>
      <c r="D19" s="14"/>
      <c r="E19" s="9">
        <f>B19*D19</f>
        <v>0</v>
      </c>
      <c r="F19" s="9">
        <f>E19*$B$5</f>
        <v>0</v>
      </c>
      <c r="G19" s="17" t="str">
        <f>IF(A19="","",SUMIF($A$8:$A$30,A19,$D$8:$D$30))</f>
        <v/>
      </c>
    </row>
    <row r="20" spans="1:7" x14ac:dyDescent="0.25">
      <c r="A20" s="16"/>
      <c r="B20" s="7"/>
      <c r="C20" s="16"/>
      <c r="D20" s="14"/>
      <c r="E20" s="9">
        <f>B20*D20</f>
        <v>0</v>
      </c>
      <c r="F20" s="9">
        <f>E20*$B$5</f>
        <v>0</v>
      </c>
      <c r="G20" s="17" t="str">
        <f>IF(A20="","",SUMIF($A$8:$A$30,A20,$D$8:$D$30))</f>
        <v/>
      </c>
    </row>
    <row r="21" spans="1:7" x14ac:dyDescent="0.25">
      <c r="A21" s="16"/>
      <c r="B21" s="7"/>
      <c r="C21" s="16"/>
      <c r="D21" s="14"/>
      <c r="E21" s="9">
        <f>B21*D21</f>
        <v>0</v>
      </c>
      <c r="F21" s="9">
        <f>E21*$B$5</f>
        <v>0</v>
      </c>
      <c r="G21" s="17" t="str">
        <f>IF(A21="","",SUMIF($A$8:$A$30,A21,$D$8:$D$30))</f>
        <v/>
      </c>
    </row>
    <row r="22" spans="1:7" x14ac:dyDescent="0.25">
      <c r="A22" s="16"/>
      <c r="B22" s="7"/>
      <c r="C22" s="16"/>
      <c r="D22" s="14"/>
      <c r="E22" s="9">
        <f>B22*D22</f>
        <v>0</v>
      </c>
      <c r="F22" s="9">
        <f>E22*$B$5</f>
        <v>0</v>
      </c>
      <c r="G22" s="17" t="str">
        <f>IF(A22="","",SUMIF($A$8:$A$30,A22,$D$8:$D$30))</f>
        <v/>
      </c>
    </row>
    <row r="23" spans="1:7" x14ac:dyDescent="0.25">
      <c r="A23" s="16"/>
      <c r="B23" s="7"/>
      <c r="C23" s="16"/>
      <c r="D23" s="14"/>
      <c r="E23" s="9">
        <f>B23*D23</f>
        <v>0</v>
      </c>
      <c r="F23" s="9">
        <f>E23*$B$5</f>
        <v>0</v>
      </c>
      <c r="G23" s="17" t="str">
        <f>IF(A23="","",SUMIF($A$8:$A$30,A23,$D$8:$D$30))</f>
        <v/>
      </c>
    </row>
    <row r="24" spans="1:7" x14ac:dyDescent="0.25">
      <c r="A24" s="16"/>
      <c r="B24" s="7"/>
      <c r="C24" s="16"/>
      <c r="D24" s="14"/>
      <c r="E24" s="9">
        <f>B24*D24</f>
        <v>0</v>
      </c>
      <c r="F24" s="9">
        <f>E24*$B$5</f>
        <v>0</v>
      </c>
      <c r="G24" s="17" t="str">
        <f>IF(A24="","",SUMIF($A$8:$A$30,A24,$D$8:$D$30))</f>
        <v/>
      </c>
    </row>
    <row r="25" spans="1:7" x14ac:dyDescent="0.25">
      <c r="A25" s="16"/>
      <c r="B25" s="7"/>
      <c r="C25" s="16"/>
      <c r="D25" s="14"/>
      <c r="E25" s="9">
        <f>B25*D25</f>
        <v>0</v>
      </c>
      <c r="F25" s="9">
        <f>E25*$B$5</f>
        <v>0</v>
      </c>
      <c r="G25" s="17" t="str">
        <f>IF(A25="","",SUMIF($A$8:$A$30,A25,$D$8:$D$30))</f>
        <v/>
      </c>
    </row>
    <row r="26" spans="1:7" x14ac:dyDescent="0.25">
      <c r="A26" s="16"/>
      <c r="B26" s="7"/>
      <c r="C26" s="16"/>
      <c r="D26" s="14"/>
      <c r="E26" s="9">
        <f>B26*D26</f>
        <v>0</v>
      </c>
      <c r="F26" s="9">
        <f>E26*$B$5</f>
        <v>0</v>
      </c>
      <c r="G26" s="17" t="str">
        <f>IF(A26="","",SUMIF($A$8:$A$30,A26,$D$8:$D$30))</f>
        <v/>
      </c>
    </row>
    <row r="27" spans="1:7" x14ac:dyDescent="0.25">
      <c r="A27" s="16"/>
      <c r="B27" s="7"/>
      <c r="C27" s="16"/>
      <c r="D27" s="14"/>
      <c r="E27" s="9">
        <f>B27*D27</f>
        <v>0</v>
      </c>
      <c r="F27" s="9">
        <f>E27*$B$5</f>
        <v>0</v>
      </c>
      <c r="G27" s="17" t="str">
        <f>IF(A27="","",SUMIF($A$8:$A$30,A27,$D$8:$D$30))</f>
        <v/>
      </c>
    </row>
    <row r="28" spans="1:7" x14ac:dyDescent="0.25">
      <c r="A28" s="16"/>
      <c r="B28" s="7"/>
      <c r="C28" s="16"/>
      <c r="D28" s="14"/>
      <c r="E28" s="9">
        <f>B28*D28</f>
        <v>0</v>
      </c>
      <c r="F28" s="9">
        <f>E28*$B$5</f>
        <v>0</v>
      </c>
      <c r="G28" s="17" t="str">
        <f>IF(A28="","",SUMIF($A$8:$A$30,A28,$D$8:$D$30))</f>
        <v/>
      </c>
    </row>
    <row r="29" spans="1:7" x14ac:dyDescent="0.25">
      <c r="A29" s="16"/>
      <c r="B29" s="7"/>
      <c r="C29" s="16"/>
      <c r="D29" s="14"/>
      <c r="E29" s="9">
        <f>B29*D29</f>
        <v>0</v>
      </c>
      <c r="F29" s="9">
        <f>E29*$B$5</f>
        <v>0</v>
      </c>
      <c r="G29" s="17" t="str">
        <f>IF(A29="","",SUMIF($A$8:$A$30,A29,$D$8:$D$30))</f>
        <v/>
      </c>
    </row>
    <row r="30" spans="1:7" x14ac:dyDescent="0.25">
      <c r="A30" s="16"/>
      <c r="B30" s="7"/>
      <c r="C30" s="16"/>
      <c r="D30" s="14"/>
      <c r="E30" s="9">
        <f>B30*D30</f>
        <v>0</v>
      </c>
      <c r="F30" s="9">
        <f>E30*$B$5</f>
        <v>0</v>
      </c>
      <c r="G30" s="17" t="str">
        <f>IF(A30="","",SUMIF($A$8:$A$30,A30,$D$8:$D$30))</f>
        <v/>
      </c>
    </row>
    <row r="32" spans="1:1" x14ac:dyDescent="0.25">
      <c r="A32" s="6" t="s">
        <v>27</v>
      </c>
    </row>
    <row r="33" spans="1:1" x14ac:dyDescent="0.25">
      <c r="A33" t="s">
        <v>116</v>
      </c>
    </row>
    <row r="34" spans="1:1" x14ac:dyDescent="0.25">
      <c r="A34" t="s">
        <v>117</v>
      </c>
    </row>
    <row r="35" spans="1:1" x14ac:dyDescent="0.25">
      <c r="A35" t="s">
        <v>118</v>
      </c>
    </row>
    <row r="36" spans="1:1" x14ac:dyDescent="0.25">
      <c r="A36" t="s">
        <v>119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FormatPr defaultRowHeight="15" outlineLevelRow="0" outlineLevelCol="0" x14ac:dyDescent="55"/>
  <cols>
    <col min="1" max="1" width="36" customWidth="1"/>
    <col min="2" max="4" width="16" customWidth="1"/>
    <col min="5" max="5" width="12" customWidth="1"/>
    <col min="6" max="6" width="16" customWidth="1"/>
  </cols>
  <sheetData>
    <row r="1" spans="1:1" x14ac:dyDescent="0.25">
      <c r="A1" s="4" t="s">
        <v>120</v>
      </c>
    </row>
    <row r="2" spans="1:1" x14ac:dyDescent="0.25">
      <c r="A2" s="5" t="s">
        <v>121</v>
      </c>
    </row>
    <row r="4" spans="1:1" x14ac:dyDescent="0.25">
      <c r="A4" s="6" t="s">
        <v>21</v>
      </c>
    </row>
    <row r="5" spans="1:2" x14ac:dyDescent="0.25">
      <c r="A5" t="s">
        <v>122</v>
      </c>
      <c r="B5" s="8">
        <v>0.2</v>
      </c>
    </row>
    <row r="7" spans="1:6" x14ac:dyDescent="0.25">
      <c r="A7" s="10" t="s">
        <v>102</v>
      </c>
      <c r="B7" s="10" t="s">
        <v>123</v>
      </c>
      <c r="C7" s="10" t="s">
        <v>124</v>
      </c>
      <c r="D7" s="10" t="s">
        <v>125</v>
      </c>
      <c r="E7" s="10" t="s">
        <v>126</v>
      </c>
      <c r="F7" s="10" t="s">
        <v>107</v>
      </c>
    </row>
    <row r="8" spans="1:6" x14ac:dyDescent="0.25">
      <c r="A8" s="16" t="s">
        <v>127</v>
      </c>
      <c r="B8" s="7">
        <v>50000</v>
      </c>
      <c r="C8" s="7">
        <v>30000</v>
      </c>
      <c r="D8" s="9">
        <f>B8-C8</f>
        <v>20000</v>
      </c>
      <c r="E8" s="18">
        <f>IF(B8=0,0,D8/B8)</f>
        <v>0.4</v>
      </c>
      <c r="F8" s="9">
        <f>MAX(0,D8)*$B$5</f>
        <v>4000</v>
      </c>
    </row>
    <row r="9" spans="1:6" x14ac:dyDescent="0.25">
      <c r="A9" s="16" t="s">
        <v>128</v>
      </c>
      <c r="B9" s="7">
        <v>80000</v>
      </c>
      <c r="C9" s="7">
        <v>52000</v>
      </c>
      <c r="D9" s="9">
        <f>B9-C9</f>
        <v>28000</v>
      </c>
      <c r="E9" s="18">
        <f>IF(B9=0,0,D9/B9)</f>
        <v>0.35</v>
      </c>
      <c r="F9" s="9">
        <f>MAX(0,D9)*$B$5</f>
        <v>5600</v>
      </c>
    </row>
    <row r="10" spans="1:6" x14ac:dyDescent="0.25">
      <c r="A10" s="16" t="s">
        <v>129</v>
      </c>
      <c r="B10" s="7">
        <v>40000</v>
      </c>
      <c r="C10" s="7">
        <v>22000</v>
      </c>
      <c r="D10" s="9">
        <f>B10-C10</f>
        <v>18000</v>
      </c>
      <c r="E10" s="18">
        <f>IF(B10=0,0,D10/B10)</f>
        <v>0.45</v>
      </c>
      <c r="F10" s="9">
        <f>MAX(0,D10)*$B$5</f>
        <v>3600</v>
      </c>
    </row>
    <row r="11" spans="1:6" x14ac:dyDescent="0.25">
      <c r="A11" s="16"/>
      <c r="B11" s="7"/>
      <c r="C11" s="7"/>
      <c r="D11" s="9">
        <f>B11-C11</f>
        <v>0</v>
      </c>
      <c r="E11" s="18">
        <f>IF(B11=0,0,D11/B11)</f>
        <v>0</v>
      </c>
      <c r="F11" s="9">
        <f>MAX(0,D11)*$B$5</f>
        <v>0</v>
      </c>
    </row>
    <row r="12" spans="1:6" x14ac:dyDescent="0.25">
      <c r="A12" s="16"/>
      <c r="B12" s="7"/>
      <c r="C12" s="7"/>
      <c r="D12" s="9">
        <f>B12-C12</f>
        <v>0</v>
      </c>
      <c r="E12" s="18">
        <f>IF(B12=0,0,D12/B12)</f>
        <v>0</v>
      </c>
      <c r="F12" s="9">
        <f>MAX(0,D12)*$B$5</f>
        <v>0</v>
      </c>
    </row>
    <row r="13" spans="1:6" x14ac:dyDescent="0.25">
      <c r="A13" s="16"/>
      <c r="B13" s="7"/>
      <c r="C13" s="7"/>
      <c r="D13" s="9">
        <f>B13-C13</f>
        <v>0</v>
      </c>
      <c r="E13" s="18">
        <f>IF(B13=0,0,D13/B13)</f>
        <v>0</v>
      </c>
      <c r="F13" s="9">
        <f>MAX(0,D13)*$B$5</f>
        <v>0</v>
      </c>
    </row>
    <row r="14" spans="1:6" x14ac:dyDescent="0.25">
      <c r="A14" s="16"/>
      <c r="B14" s="7"/>
      <c r="C14" s="7"/>
      <c r="D14" s="9">
        <f>B14-C14</f>
        <v>0</v>
      </c>
      <c r="E14" s="18">
        <f>IF(B14=0,0,D14/B14)</f>
        <v>0</v>
      </c>
      <c r="F14" s="9">
        <f>MAX(0,D14)*$B$5</f>
        <v>0</v>
      </c>
    </row>
    <row r="15" spans="1:6" x14ac:dyDescent="0.25">
      <c r="A15" s="16"/>
      <c r="B15" s="7"/>
      <c r="C15" s="7"/>
      <c r="D15" s="9">
        <f>B15-C15</f>
        <v>0</v>
      </c>
      <c r="E15" s="18">
        <f>IF(B15=0,0,D15/B15)</f>
        <v>0</v>
      </c>
      <c r="F15" s="9">
        <f>MAX(0,D15)*$B$5</f>
        <v>0</v>
      </c>
    </row>
    <row r="16" spans="1:6" x14ac:dyDescent="0.25">
      <c r="A16" s="16"/>
      <c r="B16" s="7"/>
      <c r="C16" s="7"/>
      <c r="D16" s="9">
        <f>B16-C16</f>
        <v>0</v>
      </c>
      <c r="E16" s="18">
        <f>IF(B16=0,0,D16/B16)</f>
        <v>0</v>
      </c>
      <c r="F16" s="9">
        <f>MAX(0,D16)*$B$5</f>
        <v>0</v>
      </c>
    </row>
    <row r="17" spans="1:6" x14ac:dyDescent="0.25">
      <c r="A17" s="16"/>
      <c r="B17" s="7"/>
      <c r="C17" s="7"/>
      <c r="D17" s="9">
        <f>B17-C17</f>
        <v>0</v>
      </c>
      <c r="E17" s="18">
        <f>IF(B17=0,0,D17/B17)</f>
        <v>0</v>
      </c>
      <c r="F17" s="9">
        <f>MAX(0,D17)*$B$5</f>
        <v>0</v>
      </c>
    </row>
    <row r="18" spans="1:6" x14ac:dyDescent="0.25">
      <c r="A18" s="16"/>
      <c r="B18" s="7"/>
      <c r="C18" s="7"/>
      <c r="D18" s="9">
        <f>B18-C18</f>
        <v>0</v>
      </c>
      <c r="E18" s="18">
        <f>IF(B18=0,0,D18/B18)</f>
        <v>0</v>
      </c>
      <c r="F18" s="9">
        <f>MAX(0,D18)*$B$5</f>
        <v>0</v>
      </c>
    </row>
    <row r="19" spans="1:6" x14ac:dyDescent="0.25">
      <c r="A19" s="16"/>
      <c r="B19" s="7"/>
      <c r="C19" s="7"/>
      <c r="D19" s="9">
        <f>B19-C19</f>
        <v>0</v>
      </c>
      <c r="E19" s="18">
        <f>IF(B19=0,0,D19/B19)</f>
        <v>0</v>
      </c>
      <c r="F19" s="9">
        <f>MAX(0,D19)*$B$5</f>
        <v>0</v>
      </c>
    </row>
    <row r="20" spans="1:6" x14ac:dyDescent="0.25">
      <c r="A20" s="16"/>
      <c r="B20" s="7"/>
      <c r="C20" s="7"/>
      <c r="D20" s="9">
        <f>B20-C20</f>
        <v>0</v>
      </c>
      <c r="E20" s="18">
        <f>IF(B20=0,0,D20/B20)</f>
        <v>0</v>
      </c>
      <c r="F20" s="9">
        <f>MAX(0,D20)*$B$5</f>
        <v>0</v>
      </c>
    </row>
    <row r="21" spans="1:6" x14ac:dyDescent="0.25">
      <c r="A21" s="16"/>
      <c r="B21" s="7"/>
      <c r="C21" s="7"/>
      <c r="D21" s="9">
        <f>B21-C21</f>
        <v>0</v>
      </c>
      <c r="E21" s="18">
        <f>IF(B21=0,0,D21/B21)</f>
        <v>0</v>
      </c>
      <c r="F21" s="9">
        <f>MAX(0,D21)*$B$5</f>
        <v>0</v>
      </c>
    </row>
    <row r="22" spans="1:6" x14ac:dyDescent="0.25">
      <c r="A22" s="16"/>
      <c r="B22" s="7"/>
      <c r="C22" s="7"/>
      <c r="D22" s="9">
        <f>B22-C22</f>
        <v>0</v>
      </c>
      <c r="E22" s="18">
        <f>IF(B22=0,0,D22/B22)</f>
        <v>0</v>
      </c>
      <c r="F22" s="9">
        <f>MAX(0,D22)*$B$5</f>
        <v>0</v>
      </c>
    </row>
    <row r="23" spans="1:6" x14ac:dyDescent="0.25">
      <c r="A23" s="16"/>
      <c r="B23" s="7"/>
      <c r="C23" s="7"/>
      <c r="D23" s="9">
        <f>B23-C23</f>
        <v>0</v>
      </c>
      <c r="E23" s="18">
        <f>IF(B23=0,0,D23/B23)</f>
        <v>0</v>
      </c>
      <c r="F23" s="9">
        <f>MAX(0,D23)*$B$5</f>
        <v>0</v>
      </c>
    </row>
    <row r="24" spans="1:6" x14ac:dyDescent="0.25">
      <c r="A24" s="16"/>
      <c r="B24" s="7"/>
      <c r="C24" s="7"/>
      <c r="D24" s="9">
        <f>B24-C24</f>
        <v>0</v>
      </c>
      <c r="E24" s="18">
        <f>IF(B24=0,0,D24/B24)</f>
        <v>0</v>
      </c>
      <c r="F24" s="9">
        <f>MAX(0,D24)*$B$5</f>
        <v>0</v>
      </c>
    </row>
    <row r="25" spans="1:6" x14ac:dyDescent="0.25">
      <c r="A25" s="16"/>
      <c r="B25" s="7"/>
      <c r="C25" s="7"/>
      <c r="D25" s="9">
        <f>B25-C25</f>
        <v>0</v>
      </c>
      <c r="E25" s="18">
        <f>IF(B25=0,0,D25/B25)</f>
        <v>0</v>
      </c>
      <c r="F25" s="9">
        <f>MAX(0,D25)*$B$5</f>
        <v>0</v>
      </c>
    </row>
    <row r="26" spans="1:6" x14ac:dyDescent="0.25">
      <c r="A26" s="16"/>
      <c r="B26" s="7"/>
      <c r="C26" s="7"/>
      <c r="D26" s="9">
        <f>B26-C26</f>
        <v>0</v>
      </c>
      <c r="E26" s="18">
        <f>IF(B26=0,0,D26/B26)</f>
        <v>0</v>
      </c>
      <c r="F26" s="9">
        <f>MAX(0,D26)*$B$5</f>
        <v>0</v>
      </c>
    </row>
    <row r="27" spans="1:6" x14ac:dyDescent="0.25">
      <c r="A27" s="16"/>
      <c r="B27" s="7"/>
      <c r="C27" s="7"/>
      <c r="D27" s="9">
        <f>B27-C27</f>
        <v>0</v>
      </c>
      <c r="E27" s="18">
        <f>IF(B27=0,0,D27/B27)</f>
        <v>0</v>
      </c>
      <c r="F27" s="9">
        <f>MAX(0,D27)*$B$5</f>
        <v>0</v>
      </c>
    </row>
    <row r="28" spans="1:6" x14ac:dyDescent="0.25">
      <c r="A28" s="16"/>
      <c r="B28" s="7"/>
      <c r="C28" s="7"/>
      <c r="D28" s="9">
        <f>B28-C28</f>
        <v>0</v>
      </c>
      <c r="E28" s="18">
        <f>IF(B28=0,0,D28/B28)</f>
        <v>0</v>
      </c>
      <c r="F28" s="9">
        <f>MAX(0,D28)*$B$5</f>
        <v>0</v>
      </c>
    </row>
    <row r="29" spans="1:6" x14ac:dyDescent="0.25">
      <c r="A29" s="16"/>
      <c r="B29" s="7"/>
      <c r="C29" s="7"/>
      <c r="D29" s="9">
        <f>B29-C29</f>
        <v>0</v>
      </c>
      <c r="E29" s="18">
        <f>IF(B29=0,0,D29/B29)</f>
        <v>0</v>
      </c>
      <c r="F29" s="9">
        <f>MAX(0,D29)*$B$5</f>
        <v>0</v>
      </c>
    </row>
    <row r="30" spans="1:6" x14ac:dyDescent="0.25">
      <c r="A30" s="16"/>
      <c r="B30" s="7"/>
      <c r="C30" s="7"/>
      <c r="D30" s="9">
        <f>B30-C30</f>
        <v>0</v>
      </c>
      <c r="E30" s="18">
        <f>IF(B30=0,0,D30/B30)</f>
        <v>0</v>
      </c>
      <c r="F30" s="9">
        <f>MAX(0,D30)*$B$5</f>
        <v>0</v>
      </c>
    </row>
    <row r="32" spans="1:6" x14ac:dyDescent="0.25">
      <c r="A32" s="6" t="s">
        <v>94</v>
      </c>
      <c r="B32" s="9">
        <f>SUM(B8:B30)</f>
        <v>170000</v>
      </c>
      <c r="C32" s="9">
        <f>SUM(C8:C30)</f>
        <v>104000</v>
      </c>
      <c r="D32" s="9">
        <f>SUM(D8:D30)</f>
        <v>66000</v>
      </c>
      <c r="F32" s="12">
        <f>ROUND(SUM(F8:F30),2)</f>
        <v>13200</v>
      </c>
    </row>
    <row r="34" spans="1:1" x14ac:dyDescent="0.25">
      <c r="A34" s="6" t="s">
        <v>27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Read me</vt:lpstr>
      <vt:lpstr>Flat rate</vt:lpstr>
      <vt:lpstr>Marginal tiers</vt:lpstr>
      <vt:lpstr>Retroactive tiers</vt:lpstr>
      <vt:lpstr>Accelerator</vt:lpstr>
      <vt:lpstr>Capped plan</vt:lpstr>
      <vt:lpstr>Recoverable draw</vt:lpstr>
      <vt:lpstr>Split credit</vt:lpstr>
      <vt:lpstr>Gross margin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Commission Index</dc:creator>
  <dc:title/>
  <dc:subject/>
  <dc:description/>
  <cp:keywords/>
  <cp:category/>
  <cp:lastModifiedBy>Unknown</cp:lastModifiedBy>
  <dcterms:created xsi:type="dcterms:W3CDTF">2026-10-17T00:00:00Z</dcterms:created>
  <dcterms:modified xsi:type="dcterms:W3CDTF">2026-10-24T14:26:12Z</dcterms:modified>
</cp:coreProperties>
</file>